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4490" windowHeight="11775" tabRatio="526" activeTab="1"/>
  </bookViews>
  <sheets>
    <sheet name="Information" sheetId="1" r:id="rId1"/>
    <sheet name="November Calc. Sheet 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<sst xmlns="http://schemas.openxmlformats.org/spreadsheetml/2006/main" count="85" uniqueCount="63">
  <si>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</si>
  <si>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</si>
  <si>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</si>
  <si>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</si>
  <si>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</si>
  <si>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</si>
  <si>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</si>
  <si>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</si>
  <si>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</si>
  <si>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</si>
  <si>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</si>
  <si>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</si>
  <si>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</si>
  <si>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</si>
  <si>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</si>
  <si>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</si>
  <si>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</si>
  <si>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</si>
  <si>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</si>
  <si>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</si>
  <si>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</si>
  <si>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</si>
  <si>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</si>
  <si>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</si>
  <si>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</si>
  <si>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</si>
  <si>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0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</si>
  <si>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</si>
  <si>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</si>
  <si>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</si>
  <si>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</si>
  <si>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</si>
  <si>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</si>
  <si>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</si>
  <si>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</si>
  <si>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</si>
  <si>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</si>
  <si>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0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0"/>
      </rPr>
      <t xml:space="preserve"> cost as positive (increase)</t>
    </r>
    <r>
      <rPr>
        <u val="single"/>
        <sz val="11"/>
        <rFont val="Arial"/>
        <family val="0"/>
      </rPr>
      <t xml:space="preserve"> or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negative</t>
    </r>
    <r>
      <rPr>
        <sz val="11"/>
        <rFont val="Arial"/>
        <family val="0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</si>
  <si>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</si>
  <si>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</si>
  <si>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</si>
  <si>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</si>
  <si>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</si>
  <si>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</si>
  <si>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</si>
  <si>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</si>
  <si>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t>Gary Barker, School Finance Agent ESC 12</t>
  </si>
  <si>
    <t>Woody Brewton, School Finance Agent ESC 12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</si>
  <si>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0"/>
      </rPr>
      <t xml:space="preserve"> in Column "C"</t>
    </r>
  </si>
  <si>
    <t>Action required beginning 2007 - 2008 School Year:</t>
  </si>
  <si>
    <t>For questions regarding this template, Please call or e-mail Gary, Randy or Woody at Region 12 ESC</t>
  </si>
  <si>
    <t>The (+/-) change from 2009 - 2010 column will display only when data from last month of fiscal year is entered.</t>
  </si>
  <si>
    <t>Nick brown</t>
  </si>
  <si>
    <t>254-297-1112</t>
  </si>
  <si>
    <t>nbrown@esc12.net</t>
  </si>
  <si>
    <t>Updated 05/15/14</t>
  </si>
  <si>
    <t>2014-2015 Fiscal Year</t>
  </si>
  <si>
    <t>FAITH FAMILY ACADEMY</t>
  </si>
  <si>
    <t>NOT COMPLETE</t>
  </si>
  <si>
    <t xml:space="preserve">UTILITY USAGE AND COST FOR </t>
  </si>
  <si>
    <t xml:space="preserve"> FISCAL YEAR ENDING 8/31/2016</t>
  </si>
  <si>
    <t>2015-2016 School Fiscal Year</t>
  </si>
  <si>
    <t>(+/-) change  from 2014-2015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</si>
</sst>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0" fillId="32" borderId="12" xfId="0" applyNumberForma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1" fillId="32" borderId="19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19" xfId="0" applyNumberFormat="1" applyFont="1" applyFill="1" applyBorder="1" applyAlignment="1">
      <alignment horizontal="right"/>
    </xf>
    <xf numFmtId="3" fontId="1" fillId="32" borderId="20" xfId="0" applyNumberFormat="1" applyFont="1" applyFill="1" applyBorder="1" applyAlignment="1">
      <alignment horizontal="right"/>
    </xf>
    <xf numFmtId="0" fontId="1" fillId="32" borderId="19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19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9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2" xfId="0" applyNumberFormat="1" applyFont="1" applyFill="1" applyBorder="1" applyAlignment="1">
      <alignment wrapText="1"/>
    </xf>
    <xf numFmtId="3" fontId="1" fillId="32" borderId="22" xfId="0" applyNumberFormat="1" applyFont="1" applyFill="1" applyBorder="1" applyAlignment="1">
      <alignment wrapText="1"/>
    </xf>
    <xf numFmtId="0" fontId="1" fillId="32" borderId="23" xfId="0" applyFont="1" applyFill="1" applyBorder="1" applyAlignment="1">
      <alignment horizontal="center" wrapText="1"/>
    </xf>
    <xf numFmtId="3" fontId="0" fillId="32" borderId="23" xfId="0" applyNumberFormat="1" applyFill="1" applyBorder="1" applyAlignment="1">
      <alignment/>
    </xf>
    <xf numFmtId="3" fontId="0" fillId="32" borderId="24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1" fillId="32" borderId="2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6" xfId="0" applyNumberFormat="1" applyFill="1" applyBorder="1" applyAlignment="1" applyProtection="1">
      <alignment/>
      <protection locked="0"/>
    </xf>
    <xf numFmtId="3" fontId="0" fillId="32" borderId="26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38" fontId="3" fillId="0" borderId="0" xfId="0" applyNumberFormat="1" applyFont="1" applyAlignment="1">
      <alignment/>
    </xf>
    <xf numFmtId="38" fontId="5" fillId="32" borderId="27" xfId="0" applyNumberFormat="1" applyFont="1" applyFill="1" applyBorder="1" applyAlignment="1">
      <alignment/>
    </xf>
    <xf numFmtId="38" fontId="1" fillId="32" borderId="23" xfId="0" applyNumberFormat="1" applyFont="1" applyFill="1" applyBorder="1" applyAlignment="1">
      <alignment horizontal="center" wrapText="1"/>
    </xf>
    <xf numFmtId="38" fontId="0" fillId="32" borderId="24" xfId="0" applyNumberFormat="1" applyFill="1" applyBorder="1" applyAlignment="1">
      <alignment/>
    </xf>
    <xf numFmtId="38" fontId="0" fillId="32" borderId="27" xfId="0" applyNumberFormat="1" applyFill="1" applyBorder="1" applyAlignment="1">
      <alignment/>
    </xf>
    <xf numFmtId="38" fontId="0" fillId="34" borderId="23" xfId="0" applyNumberFormat="1" applyFill="1" applyBorder="1" applyAlignment="1">
      <alignment/>
    </xf>
    <xf numFmtId="38" fontId="0" fillId="32" borderId="23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2" xfId="0" applyNumberFormat="1" applyFont="1" applyFill="1" applyBorder="1" applyAlignment="1">
      <alignment/>
    </xf>
    <xf numFmtId="38" fontId="3" fillId="0" borderId="28" xfId="0" applyNumberFormat="1" applyFont="1" applyBorder="1" applyAlignment="1">
      <alignment/>
    </xf>
    <xf numFmtId="0" fontId="5" fillId="32" borderId="23" xfId="0" applyFont="1" applyFill="1" applyBorder="1" applyAlignment="1">
      <alignment horizontal="center"/>
    </xf>
    <xf numFmtId="10" fontId="1" fillId="32" borderId="24" xfId="0" applyNumberFormat="1" applyFont="1" applyFill="1" applyBorder="1" applyAlignment="1">
      <alignment horizontal="center"/>
    </xf>
    <xf numFmtId="10" fontId="1" fillId="32" borderId="27" xfId="0" applyNumberFormat="1" applyFont="1" applyFill="1" applyBorder="1" applyAlignment="1">
      <alignment horizontal="center"/>
    </xf>
    <xf numFmtId="10" fontId="1" fillId="34" borderId="23" xfId="0" applyNumberFormat="1" applyFont="1" applyFill="1" applyBorder="1" applyAlignment="1">
      <alignment horizontal="center"/>
    </xf>
    <xf numFmtId="10" fontId="1" fillId="32" borderId="23" xfId="0" applyNumberFormat="1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wrapText="1"/>
    </xf>
    <xf numFmtId="0" fontId="5" fillId="32" borderId="29" xfId="0" applyFont="1" applyFill="1" applyBorder="1" applyAlignment="1">
      <alignment/>
    </xf>
    <xf numFmtId="0" fontId="1" fillId="32" borderId="30" xfId="0" applyFont="1" applyFill="1" applyBorder="1" applyAlignment="1">
      <alignment horizontal="left" wrapText="1"/>
    </xf>
    <xf numFmtId="3" fontId="1" fillId="32" borderId="30" xfId="0" applyNumberFormat="1" applyFont="1" applyFill="1" applyBorder="1" applyAlignment="1">
      <alignment horizontal="right"/>
    </xf>
    <xf numFmtId="3" fontId="1" fillId="32" borderId="31" xfId="0" applyNumberFormat="1" applyFont="1" applyFill="1" applyBorder="1" applyAlignment="1">
      <alignment horizontal="right"/>
    </xf>
    <xf numFmtId="0" fontId="1" fillId="32" borderId="30" xfId="0" applyFont="1" applyFill="1" applyBorder="1" applyAlignment="1">
      <alignment horizontal="right"/>
    </xf>
    <xf numFmtId="0" fontId="1" fillId="34" borderId="30" xfId="0" applyFont="1" applyFill="1" applyBorder="1" applyAlignment="1">
      <alignment horizontal="right"/>
    </xf>
    <xf numFmtId="0" fontId="1" fillId="32" borderId="30" xfId="0" applyFont="1" applyFill="1" applyBorder="1" applyAlignment="1">
      <alignment horizontal="left"/>
    </xf>
    <xf numFmtId="0" fontId="1" fillId="32" borderId="31" xfId="0" applyFont="1" applyFill="1" applyBorder="1" applyAlignment="1">
      <alignment horizontal="right"/>
    </xf>
    <xf numFmtId="0" fontId="1" fillId="34" borderId="30" xfId="0" applyFont="1" applyFill="1" applyBorder="1" applyAlignment="1">
      <alignment/>
    </xf>
    <xf numFmtId="0" fontId="1" fillId="32" borderId="32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3" xfId="0" applyFont="1" applyFill="1" applyBorder="1" applyAlignment="1">
      <alignment/>
    </xf>
    <xf numFmtId="0" fontId="1" fillId="32" borderId="3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34" borderId="23" xfId="0" applyFont="1" applyFill="1" applyBorder="1" applyAlignment="1">
      <alignment/>
    </xf>
    <xf numFmtId="0" fontId="1" fillId="32" borderId="35" xfId="0" applyFont="1" applyFill="1" applyBorder="1" applyAlignment="1">
      <alignment horizontal="center" wrapText="1"/>
    </xf>
    <xf numFmtId="3" fontId="0" fillId="32" borderId="36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0" fontId="1" fillId="35" borderId="0" xfId="0" applyFont="1" applyFill="1" applyAlignment="1">
      <alignment/>
    </xf>
    <xf numFmtId="168" fontId="0" fillId="33" borderId="21" xfId="0" applyNumberFormat="1" applyFill="1" applyBorder="1" applyAlignment="1">
      <alignment/>
    </xf>
    <xf numFmtId="168" fontId="0" fillId="32" borderId="21" xfId="0" applyNumberFormat="1" applyFill="1" applyBorder="1" applyAlignment="1">
      <alignment/>
    </xf>
    <xf numFmtId="168" fontId="0" fillId="32" borderId="27" xfId="0" applyNumberFormat="1" applyFill="1" applyBorder="1" applyAlignment="1">
      <alignment/>
    </xf>
    <xf numFmtId="169" fontId="0" fillId="33" borderId="21" xfId="0" applyNumberFormat="1" applyFill="1" applyBorder="1" applyAlignment="1">
      <alignment/>
    </xf>
    <xf numFmtId="169" fontId="0" fillId="32" borderId="37" xfId="0" applyNumberFormat="1" applyFill="1" applyBorder="1" applyAlignment="1">
      <alignment/>
    </xf>
    <xf numFmtId="169" fontId="0" fillId="32" borderId="27" xfId="0" applyNumberFormat="1" applyFill="1" applyBorder="1" applyAlignment="1">
      <alignment/>
    </xf>
    <xf numFmtId="0" fontId="17" fillId="32" borderId="0" xfId="0" applyFont="1" applyFill="1" applyAlignment="1">
      <alignment/>
    </xf>
    <xf numFmtId="0" fontId="0" fillId="34" borderId="38" xfId="0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39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3" fontId="0" fillId="37" borderId="11" xfId="0" applyNumberFormat="1" applyFill="1" applyBorder="1" applyAlignment="1" applyProtection="1">
      <alignment/>
      <protection locked="0"/>
    </xf>
    <xf numFmtId="3" fontId="0" fillId="37" borderId="26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hyperlink" Target="mailto:nbrown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64"/>
      <c r="B1" s="64"/>
      <c r="C1" s="64"/>
      <c r="D1" s="64"/>
      <c r="E1" s="64"/>
      <c r="F1" s="65" t="s">
        <v>44</v>
      </c>
      <c r="G1" s="64"/>
      <c r="H1" s="64"/>
      <c r="I1" s="64"/>
      <c r="J1" s="64"/>
      <c r="K1" s="64"/>
      <c r="L1" s="64"/>
      <c r="M1" s="64"/>
      <c r="N1" s="64"/>
      <c r="O1" s="64"/>
      <c r="P1" s="62"/>
      <c r="Q1" s="62"/>
      <c r="R1" s="62"/>
      <c r="S1" s="62"/>
    </row>
    <row r="2" spans="1:19" ht="12" customHeight="1">
      <c r="A2" s="64"/>
      <c r="B2" s="64"/>
      <c r="C2" s="64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2"/>
      <c r="Q2" s="62"/>
      <c r="R2" s="62"/>
      <c r="S2" s="62"/>
    </row>
    <row r="3" spans="1:19" s="61" customFormat="1" ht="14.2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3"/>
      <c r="Q3" s="63"/>
      <c r="R3" s="63"/>
      <c r="S3" s="63"/>
    </row>
    <row r="4" spans="1:19" s="61" customFormat="1" ht="14.25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3"/>
      <c r="Q4" s="63"/>
      <c r="R4" s="63"/>
      <c r="S4" s="63"/>
    </row>
    <row r="5" spans="1:19" s="69" customFormat="1" ht="14.25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8"/>
      <c r="R5" s="68"/>
      <c r="S5" s="68"/>
    </row>
    <row r="6" spans="1:19" s="69" customFormat="1" ht="14.25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8"/>
      <c r="S6" s="68"/>
    </row>
    <row r="7" spans="1:19" s="69" customFormat="1" ht="15">
      <c r="A7" s="67" t="s">
        <v>33</v>
      </c>
      <c r="B7" s="67"/>
      <c r="C7" s="115" t="s">
        <v>34</v>
      </c>
      <c r="D7" s="116"/>
      <c r="E7" s="116"/>
      <c r="F7" s="116"/>
      <c r="G7" s="67"/>
      <c r="H7" s="67"/>
      <c r="I7" s="67"/>
      <c r="J7" s="67"/>
      <c r="K7" s="67"/>
      <c r="L7" s="67"/>
      <c r="M7" s="67"/>
      <c r="N7" s="67"/>
      <c r="O7" s="67"/>
      <c r="P7" s="68"/>
      <c r="Q7" s="68"/>
      <c r="R7" s="68"/>
      <c r="S7" s="68"/>
    </row>
    <row r="8" spans="1:19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2"/>
      <c r="Q8" s="62"/>
      <c r="R8" s="62"/>
      <c r="S8" s="62"/>
    </row>
    <row r="9" spans="1:19" s="69" customFormat="1" ht="14.25">
      <c r="A9" s="67" t="s">
        <v>49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68"/>
      <c r="R9" s="68"/>
      <c r="S9" s="68"/>
    </row>
    <row r="10" spans="1:19" s="69" customFormat="1" ht="14.25">
      <c r="A10" s="67" t="s">
        <v>26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8"/>
      <c r="R10" s="68"/>
      <c r="S10" s="68"/>
    </row>
    <row r="11" spans="1:19" s="69" customFormat="1" ht="14.25">
      <c r="A11" s="67" t="s">
        <v>30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8"/>
      <c r="R11" s="68"/>
      <c r="S11" s="68"/>
    </row>
    <row r="12" spans="1:19" s="69" customFormat="1" ht="15">
      <c r="A12" s="67" t="s">
        <v>25</v>
      </c>
      <c r="B12" s="67"/>
      <c r="C12" s="67"/>
      <c r="D12" s="67"/>
      <c r="E12" s="67"/>
      <c r="F12" s="67"/>
      <c r="G12" s="72"/>
      <c r="H12" s="72"/>
      <c r="I12" s="72"/>
      <c r="J12" s="72"/>
      <c r="K12" s="72"/>
      <c r="L12" s="72"/>
      <c r="M12" s="72"/>
      <c r="N12" s="72"/>
      <c r="O12" s="67"/>
      <c r="P12" s="68"/>
      <c r="Q12" s="68"/>
      <c r="R12" s="68"/>
      <c r="S12" s="68"/>
    </row>
    <row r="13" spans="1:19" s="69" customFormat="1" ht="14.25">
      <c r="A13" s="70" t="s">
        <v>31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8"/>
      <c r="R13" s="68"/>
      <c r="S13" s="68"/>
    </row>
    <row r="14" spans="1:19" s="69" customFormat="1" ht="14.25">
      <c r="A14" s="71" t="s">
        <v>32</v>
      </c>
      <c r="B14" s="71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8"/>
      <c r="R14" s="68"/>
      <c r="S14" s="68"/>
    </row>
    <row r="15" spans="1:19" s="69" customFormat="1" ht="15">
      <c r="A15" s="67" t="s">
        <v>35</v>
      </c>
      <c r="B15" s="67"/>
      <c r="C15" s="67"/>
      <c r="D15" s="67"/>
      <c r="E15" s="67"/>
      <c r="F15" s="67"/>
      <c r="G15" s="67"/>
      <c r="H15" s="67"/>
      <c r="I15" s="67"/>
      <c r="J15" s="115" t="s">
        <v>36</v>
      </c>
      <c r="K15" s="116"/>
      <c r="L15" s="116"/>
      <c r="M15" s="116"/>
      <c r="N15" s="116"/>
      <c r="O15" s="116"/>
      <c r="P15" s="68"/>
      <c r="Q15" s="68"/>
      <c r="R15" s="68"/>
      <c r="S15" s="68"/>
    </row>
    <row r="16" spans="1:19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2"/>
      <c r="Q16" s="62"/>
      <c r="R16" s="62"/>
      <c r="S16" s="62"/>
    </row>
    <row r="17" spans="1:19" ht="14.25">
      <c r="A17" s="67" t="s">
        <v>42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2"/>
      <c r="Q17" s="62"/>
      <c r="R17" s="62"/>
      <c r="S17" s="62"/>
    </row>
    <row r="18" spans="1:19" ht="14.25">
      <c r="A18" s="67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2"/>
      <c r="Q18" s="62"/>
      <c r="R18" s="62"/>
      <c r="S18" s="62"/>
    </row>
    <row r="19" spans="1:19" ht="14.25">
      <c r="A19" s="67" t="s">
        <v>48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  <c r="Q19" s="62"/>
      <c r="R19" s="62"/>
      <c r="S19" s="62"/>
    </row>
    <row r="20" spans="1:19" s="69" customFormat="1" ht="14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8"/>
      <c r="R20" s="68"/>
      <c r="S20" s="68"/>
    </row>
    <row r="21" spans="1:19" s="69" customFormat="1" ht="12" customHeight="1">
      <c r="A21" s="67" t="s">
        <v>27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68"/>
      <c r="R21" s="68"/>
      <c r="S21" s="68"/>
    </row>
    <row r="22" spans="1:19" s="69" customFormat="1" ht="14.25">
      <c r="A22" s="67" t="s">
        <v>51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68"/>
      <c r="R22" s="68"/>
      <c r="S22" s="68"/>
    </row>
    <row r="23" spans="1:19" s="69" customFormat="1" ht="15" customHeight="1">
      <c r="A23" s="67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  <c r="Q23" s="68"/>
      <c r="R23" s="68"/>
      <c r="S23" s="68"/>
    </row>
    <row r="24" spans="1:19" s="69" customFormat="1" ht="14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  <c r="Q24" s="68"/>
      <c r="R24" s="68"/>
      <c r="S24" s="68"/>
    </row>
    <row r="25" spans="1:19" s="69" customFormat="1" ht="15">
      <c r="A25" s="127" t="s">
        <v>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68"/>
      <c r="R25" s="68"/>
      <c r="S25" s="68"/>
    </row>
    <row r="26" spans="1:19" s="69" customFormat="1" ht="15">
      <c r="A26" s="127" t="s">
        <v>55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/>
      <c r="Q26" s="68"/>
      <c r="R26" s="68"/>
      <c r="S26" s="68"/>
    </row>
    <row r="27" spans="1:19" s="69" customFormat="1" ht="14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  <c r="Q27" s="68"/>
      <c r="R27" s="68"/>
      <c r="S27" s="68"/>
    </row>
    <row r="28" spans="1:19" s="1" customFormat="1" ht="12.75">
      <c r="A28" s="118" t="s">
        <v>50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7"/>
      <c r="M28" s="117"/>
      <c r="N28" s="117"/>
      <c r="O28" s="117"/>
      <c r="P28" s="120"/>
      <c r="Q28" s="120"/>
      <c r="R28" s="120"/>
      <c r="S28" s="120"/>
    </row>
    <row r="29" spans="1:15" ht="12.75">
      <c r="A29" s="118" t="s">
        <v>46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64"/>
      <c r="M29" s="64"/>
      <c r="N29" s="64"/>
      <c r="O29" s="64"/>
    </row>
    <row r="30" spans="1:15" ht="12.75">
      <c r="A30" s="118" t="s">
        <v>40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64"/>
      <c r="M30" s="64"/>
      <c r="N30" s="64"/>
      <c r="O30" s="64"/>
    </row>
    <row r="31" spans="1:15" ht="12.75">
      <c r="A31" s="119" t="s">
        <v>38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2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2.75">
      <c r="A33" s="118" t="s">
        <v>47</v>
      </c>
      <c r="B33" s="118"/>
      <c r="C33" s="118"/>
      <c r="D33" s="118"/>
      <c r="E33" s="118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2.75">
      <c r="A34" s="118" t="s">
        <v>41</v>
      </c>
      <c r="B34" s="118"/>
      <c r="C34" s="118"/>
      <c r="D34" s="118"/>
      <c r="E34" s="118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ht="12.75">
      <c r="A35" s="119" t="s">
        <v>39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9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2"/>
      <c r="Q36" s="62"/>
      <c r="R36" s="62"/>
      <c r="S36" s="62"/>
    </row>
    <row r="37" spans="1:19" ht="12.75">
      <c r="A37" s="118" t="s">
        <v>52</v>
      </c>
      <c r="B37" s="118"/>
      <c r="C37" s="118"/>
      <c r="D37" s="118"/>
      <c r="E37" s="118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2"/>
      <c r="Q37" s="62"/>
      <c r="R37" s="62"/>
      <c r="S37" s="62"/>
    </row>
    <row r="38" spans="1:19" ht="12.75">
      <c r="A38" s="118" t="s">
        <v>53</v>
      </c>
      <c r="B38" s="118"/>
      <c r="C38" s="118"/>
      <c r="D38" s="118"/>
      <c r="E38" s="118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2"/>
      <c r="Q38" s="62"/>
      <c r="R38" s="62"/>
      <c r="S38" s="62"/>
    </row>
    <row r="39" spans="1:15" ht="12.75">
      <c r="A39" s="119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31" r:id="rId3" display="gbarker@esc12.net"/>
    <hyperlink ref="A35" r:id="rId4" display="wbrewton@esc12.net"/>
    <hyperlink ref="A39" r:id="rId5" display="nbrown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6" width="12.7109375" style="0" customWidth="1"/>
    <col min="7" max="7" width="19.7109375" style="0" customWidth="1"/>
    <col min="8" max="15" width="12.7109375" style="0" customWidth="1"/>
    <col min="16" max="16" width="10.57421875" style="0" customWidth="1"/>
    <col min="17" max="17" width="13.7109375" style="83" hidden="1" customWidth="1"/>
    <col min="18" max="18" width="14.8515625" style="3" customWidth="1"/>
    <col min="19" max="19" width="12.140625" style="1" customWidth="1"/>
  </cols>
  <sheetData>
    <row r="1" spans="1:19" s="6" customFormat="1" ht="18">
      <c r="A1" s="10"/>
      <c r="B1" s="7"/>
      <c r="E1" s="15"/>
      <c r="F1" s="15"/>
      <c r="G1" s="16"/>
      <c r="H1" s="129" t="s">
        <v>57</v>
      </c>
      <c r="I1" s="17"/>
      <c r="J1" s="17"/>
      <c r="K1" s="17"/>
      <c r="L1" s="8"/>
      <c r="M1" s="8"/>
      <c r="N1" s="8"/>
      <c r="Q1" s="75"/>
      <c r="R1" s="55"/>
      <c r="S1" s="10"/>
    </row>
    <row r="2" spans="1:19" s="6" customFormat="1" ht="18.75" thickBot="1">
      <c r="A2" s="10"/>
      <c r="B2" s="7"/>
      <c r="E2" s="130" t="s">
        <v>59</v>
      </c>
      <c r="F2" s="18"/>
      <c r="G2" s="18"/>
      <c r="H2" s="131" t="s">
        <v>60</v>
      </c>
      <c r="I2" s="19"/>
      <c r="J2" s="17"/>
      <c r="K2" s="17"/>
      <c r="L2" s="8"/>
      <c r="M2" s="8"/>
      <c r="N2" s="9"/>
      <c r="Q2" s="85"/>
      <c r="R2" s="55"/>
      <c r="S2" s="104"/>
    </row>
    <row r="3" spans="1:20" s="11" customFormat="1" ht="32.25" thickBot="1">
      <c r="A3" s="23"/>
      <c r="B3" s="24"/>
      <c r="C3" s="25" t="s">
        <v>56</v>
      </c>
      <c r="D3" s="26"/>
      <c r="E3" s="26"/>
      <c r="F3" s="26"/>
      <c r="G3" s="26" t="s">
        <v>61</v>
      </c>
      <c r="H3" s="26"/>
      <c r="I3" s="27"/>
      <c r="J3" s="26"/>
      <c r="K3" s="26"/>
      <c r="L3" s="26"/>
      <c r="M3" s="26"/>
      <c r="N3" s="26"/>
      <c r="O3" s="28"/>
      <c r="P3" s="27"/>
      <c r="Q3" s="76"/>
      <c r="R3" s="86"/>
      <c r="S3" s="94"/>
      <c r="T3" s="107"/>
    </row>
    <row r="4" spans="1:20" s="4" customFormat="1" ht="30.75" customHeight="1">
      <c r="A4" s="29" t="s">
        <v>19</v>
      </c>
      <c r="B4" s="30"/>
      <c r="C4" s="25" t="s">
        <v>45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50" t="s">
        <v>17</v>
      </c>
      <c r="Q4" s="77"/>
      <c r="R4" s="50" t="s">
        <v>62</v>
      </c>
      <c r="S4" s="95" t="s">
        <v>19</v>
      </c>
      <c r="T4" s="108"/>
    </row>
    <row r="5" spans="1:20" s="5" customFormat="1" ht="13.5" thickBot="1">
      <c r="A5" s="31" t="s">
        <v>11</v>
      </c>
      <c r="B5" s="22"/>
      <c r="C5" s="57">
        <f>648086+2180186</f>
        <v>2828272</v>
      </c>
      <c r="D5" s="58">
        <v>353663.58</v>
      </c>
      <c r="E5" s="134">
        <v>286040</v>
      </c>
      <c r="F5" s="58">
        <f>17800+6035+13760+4240+5280+12000+43600+77184+22400+8600</f>
        <v>210899</v>
      </c>
      <c r="G5" s="58">
        <f>14800+17360+7080+6897+13200+4720+6800+66528+24600</f>
        <v>161985</v>
      </c>
      <c r="H5" s="58"/>
      <c r="I5" s="58"/>
      <c r="J5" s="58"/>
      <c r="K5" s="58"/>
      <c r="L5" s="58"/>
      <c r="M5" s="58"/>
      <c r="N5" s="58"/>
      <c r="O5" s="58"/>
      <c r="P5" s="51">
        <f>SUM(D5:O5)</f>
        <v>1012587.5800000001</v>
      </c>
      <c r="Q5" s="78">
        <f>P5-C5</f>
        <v>-1815684.42</v>
      </c>
      <c r="R5" s="87">
        <f>IF(O5&gt;0,(Q5/C5),"")</f>
      </c>
      <c r="S5" s="96" t="s">
        <v>11</v>
      </c>
      <c r="T5" s="109"/>
    </row>
    <row r="6" spans="1:20" s="5" customFormat="1" ht="14.25" thickBot="1" thickTop="1">
      <c r="A6" s="32"/>
      <c r="B6" s="20" t="s">
        <v>8</v>
      </c>
      <c r="C6" s="59">
        <f>81315+250682</f>
        <v>331997</v>
      </c>
      <c r="D6" s="60">
        <v>37550.58</v>
      </c>
      <c r="E6" s="135">
        <v>28913</v>
      </c>
      <c r="F6" s="60">
        <f>21025.68+1873.02</f>
        <v>22898.7</v>
      </c>
      <c r="G6" s="60">
        <f>1701.36+17056.51</f>
        <v>18757.87</v>
      </c>
      <c r="H6" s="60"/>
      <c r="I6" s="60"/>
      <c r="J6" s="60"/>
      <c r="K6" s="60"/>
      <c r="L6" s="60"/>
      <c r="M6" s="60"/>
      <c r="N6" s="60"/>
      <c r="O6" s="60"/>
      <c r="P6" s="52">
        <f>SUM(D6:O6)</f>
        <v>108120.15</v>
      </c>
      <c r="Q6" s="78">
        <f>P6-C6</f>
        <v>-223876.85</v>
      </c>
      <c r="R6" s="87">
        <f>IF(O6&gt;0,(Q6/C6),"")</f>
      </c>
      <c r="S6" s="97" t="s">
        <v>6</v>
      </c>
      <c r="T6" s="109"/>
    </row>
    <row r="7" spans="1:20" ht="13.5" thickTop="1">
      <c r="A7" s="33" t="s">
        <v>18</v>
      </c>
      <c r="B7" s="22" t="s">
        <v>8</v>
      </c>
      <c r="C7" s="121">
        <f>IF(C5&gt;0,(C6/C5),"")</f>
        <v>0.11738510298868002</v>
      </c>
      <c r="D7" s="122">
        <f aca="true" t="shared" si="0" ref="D7:O7">IF(D5&gt;0,D6/D5,"")</f>
        <v>0.10617598792615288</v>
      </c>
      <c r="E7" s="122">
        <f t="shared" si="0"/>
        <v>0.10108026849391694</v>
      </c>
      <c r="F7" s="122">
        <f t="shared" si="0"/>
        <v>0.10857661724332501</v>
      </c>
      <c r="G7" s="122">
        <f t="shared" si="0"/>
        <v>0.11580004321387782</v>
      </c>
      <c r="H7" s="122">
        <f t="shared" si="0"/>
      </c>
      <c r="I7" s="122">
        <f t="shared" si="0"/>
      </c>
      <c r="J7" s="122">
        <f t="shared" si="0"/>
      </c>
      <c r="K7" s="122">
        <f t="shared" si="0"/>
      </c>
      <c r="L7" s="122">
        <f t="shared" si="0"/>
      </c>
      <c r="M7" s="122">
        <f t="shared" si="0"/>
      </c>
      <c r="N7" s="122">
        <f t="shared" si="0"/>
      </c>
      <c r="O7" s="122">
        <f t="shared" si="0"/>
      </c>
      <c r="P7" s="123">
        <f>AVERAGE(D7:O7)</f>
        <v>0.10790822921931817</v>
      </c>
      <c r="Q7" s="79"/>
      <c r="R7" s="88"/>
      <c r="S7" s="98" t="s">
        <v>18</v>
      </c>
      <c r="T7" s="110"/>
    </row>
    <row r="8" spans="1:20" ht="12.75">
      <c r="A8" s="41"/>
      <c r="B8" s="42"/>
      <c r="C8" s="43"/>
      <c r="D8" s="43"/>
      <c r="E8" s="43"/>
      <c r="F8" s="43"/>
      <c r="G8" s="43"/>
      <c r="H8" s="43"/>
      <c r="I8" s="43"/>
      <c r="J8" s="43"/>
      <c r="K8" s="44"/>
      <c r="L8" s="43"/>
      <c r="M8" s="44"/>
      <c r="N8" s="44"/>
      <c r="O8" s="44"/>
      <c r="P8" s="53"/>
      <c r="Q8" s="80"/>
      <c r="R8" s="89"/>
      <c r="S8" s="99"/>
      <c r="T8" s="110"/>
    </row>
    <row r="9" spans="1:20" ht="12.75">
      <c r="A9" s="35" t="s">
        <v>20</v>
      </c>
      <c r="B9" s="34"/>
      <c r="C9" s="74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1"/>
      <c r="Q9" s="81"/>
      <c r="R9" s="90"/>
      <c r="S9" s="100" t="s">
        <v>20</v>
      </c>
      <c r="T9" s="110"/>
    </row>
    <row r="10" spans="1:20" ht="13.5" thickBot="1">
      <c r="A10" s="33" t="s">
        <v>7</v>
      </c>
      <c r="B10" s="34"/>
      <c r="C10" s="57">
        <v>345666</v>
      </c>
      <c r="D10" s="58">
        <f>33+50+21</f>
        <v>104</v>
      </c>
      <c r="E10" s="58">
        <f>63+34+43</f>
        <v>140</v>
      </c>
      <c r="F10" s="58">
        <f>16+10+312+291</f>
        <v>629</v>
      </c>
      <c r="G10" s="58">
        <f>212+126+412+554</f>
        <v>1304</v>
      </c>
      <c r="H10" s="58"/>
      <c r="I10" s="58"/>
      <c r="J10" s="58"/>
      <c r="K10" s="58"/>
      <c r="L10" s="58"/>
      <c r="M10" s="58"/>
      <c r="N10" s="58"/>
      <c r="O10" s="58"/>
      <c r="P10" s="51">
        <f>SUM(D10:O10)</f>
        <v>2177</v>
      </c>
      <c r="Q10" s="78">
        <f>P10-C10</f>
        <v>-343489</v>
      </c>
      <c r="R10" s="87">
        <f>IF(O10&gt;0,(Q10/C10),"")</f>
      </c>
      <c r="S10" s="98" t="s">
        <v>7</v>
      </c>
      <c r="T10" s="110"/>
    </row>
    <row r="11" spans="1:20" ht="14.25" thickBot="1" thickTop="1">
      <c r="A11" s="36" t="s">
        <v>6</v>
      </c>
      <c r="B11" s="21" t="s">
        <v>8</v>
      </c>
      <c r="C11" s="59">
        <v>8313</v>
      </c>
      <c r="D11" s="60">
        <v>230.91</v>
      </c>
      <c r="E11" s="60">
        <v>259.73</v>
      </c>
      <c r="F11" s="60">
        <v>576.4</v>
      </c>
      <c r="G11" s="60">
        <f>306.71+165.82+276.46+119.37</f>
        <v>868.36</v>
      </c>
      <c r="H11" s="60"/>
      <c r="I11" s="60"/>
      <c r="J11" s="60"/>
      <c r="K11" s="60"/>
      <c r="L11" s="60"/>
      <c r="M11" s="60"/>
      <c r="N11" s="60"/>
      <c r="O11" s="60"/>
      <c r="P11" s="52">
        <f>SUM(D11:O11)</f>
        <v>1935.4</v>
      </c>
      <c r="Q11" s="78">
        <f>P11-C11</f>
        <v>-6377.6</v>
      </c>
      <c r="R11" s="87">
        <f>IF(O11&gt;0,(Q11/C11),"")</f>
      </c>
      <c r="S11" s="101" t="s">
        <v>6</v>
      </c>
      <c r="T11" s="110"/>
    </row>
    <row r="12" spans="1:20" ht="13.5" thickTop="1">
      <c r="A12" s="33" t="s">
        <v>18</v>
      </c>
      <c r="B12" s="22" t="s">
        <v>8</v>
      </c>
      <c r="C12" s="121">
        <f>IF(C10&gt;0,(C11/C10),"")</f>
        <v>0.024049226710176876</v>
      </c>
      <c r="D12" s="122">
        <f aca="true" t="shared" si="1" ref="D12:O12">IF(D10&gt;0,D11/D10,"")</f>
        <v>2.2202884615384617</v>
      </c>
      <c r="E12" s="122">
        <f t="shared" si="1"/>
        <v>1.855214285714286</v>
      </c>
      <c r="F12" s="122">
        <f t="shared" si="1"/>
        <v>0.9163751987281399</v>
      </c>
      <c r="G12" s="122">
        <f t="shared" si="1"/>
        <v>0.665920245398773</v>
      </c>
      <c r="H12" s="122">
        <f t="shared" si="1"/>
      </c>
      <c r="I12" s="122">
        <f t="shared" si="1"/>
      </c>
      <c r="J12" s="122">
        <f t="shared" si="1"/>
      </c>
      <c r="K12" s="122">
        <f t="shared" si="1"/>
      </c>
      <c r="L12" s="122">
        <f t="shared" si="1"/>
      </c>
      <c r="M12" s="122">
        <f t="shared" si="1"/>
      </c>
      <c r="N12" s="122">
        <f t="shared" si="1"/>
      </c>
      <c r="O12" s="122">
        <f t="shared" si="1"/>
      </c>
      <c r="P12" s="123">
        <f>AVERAGE(D12:O12)</f>
        <v>1.4144495478449153</v>
      </c>
      <c r="Q12" s="79"/>
      <c r="R12" s="88"/>
      <c r="S12" s="98" t="s">
        <v>18</v>
      </c>
      <c r="T12" s="110"/>
    </row>
    <row r="13" spans="1:20" ht="12.75">
      <c r="A13" s="45"/>
      <c r="B13" s="42"/>
      <c r="C13" s="46"/>
      <c r="D13" s="46"/>
      <c r="E13" s="46"/>
      <c r="F13" s="46"/>
      <c r="G13" s="46"/>
      <c r="H13" s="46"/>
      <c r="I13" s="46"/>
      <c r="J13" s="46"/>
      <c r="K13" s="47"/>
      <c r="L13" s="46"/>
      <c r="M13" s="47"/>
      <c r="N13" s="47"/>
      <c r="O13" s="47"/>
      <c r="P13" s="53"/>
      <c r="Q13" s="80"/>
      <c r="R13" s="89"/>
      <c r="S13" s="102"/>
      <c r="T13" s="110"/>
    </row>
    <row r="14" spans="1:20" ht="12.75">
      <c r="A14" s="35" t="s">
        <v>21</v>
      </c>
      <c r="B14" s="34"/>
      <c r="C14" s="74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1"/>
      <c r="Q14" s="81"/>
      <c r="R14" s="90"/>
      <c r="S14" s="100" t="s">
        <v>21</v>
      </c>
      <c r="T14" s="110"/>
    </row>
    <row r="15" spans="1:20" ht="13.5" thickBot="1">
      <c r="A15" s="33" t="s">
        <v>9</v>
      </c>
      <c r="B15" s="34"/>
      <c r="C15" s="57">
        <f>3286200+6429384</f>
        <v>9715584</v>
      </c>
      <c r="D15" s="58">
        <v>356108</v>
      </c>
      <c r="E15" s="58">
        <v>241496</v>
      </c>
      <c r="F15" s="58">
        <f>9933+244100+46700+6310+41029+150634</f>
        <v>498706</v>
      </c>
      <c r="G15" s="58">
        <f>244100+46700+40567+22810+54294+620500+233900+46100</f>
        <v>1308971</v>
      </c>
      <c r="H15" s="58"/>
      <c r="I15" s="58"/>
      <c r="J15" s="58"/>
      <c r="K15" s="58"/>
      <c r="L15" s="58"/>
      <c r="M15" s="58"/>
      <c r="N15" s="58"/>
      <c r="O15" s="58"/>
      <c r="P15" s="51">
        <f>SUM(D15:O15)</f>
        <v>2405281</v>
      </c>
      <c r="Q15" s="78">
        <f>P15-C15</f>
        <v>-7310303</v>
      </c>
      <c r="R15" s="87">
        <f>IF(O15&gt;0,(Q15/C15),"")</f>
      </c>
      <c r="S15" s="98" t="s">
        <v>9</v>
      </c>
      <c r="T15" s="110"/>
    </row>
    <row r="16" spans="1:20" ht="14.25" thickBot="1" thickTop="1">
      <c r="A16" s="36" t="s">
        <v>6</v>
      </c>
      <c r="B16" s="21" t="s">
        <v>8</v>
      </c>
      <c r="C16" s="59">
        <f>6310+28171</f>
        <v>34481</v>
      </c>
      <c r="D16" s="60">
        <v>3341.51</v>
      </c>
      <c r="E16" s="60">
        <v>5652.85</v>
      </c>
      <c r="F16" s="60">
        <f>2543.49+814.37+375.07+1029.02+153.83</f>
        <v>4915.78</v>
      </c>
      <c r="G16" s="60">
        <f>212.28+980.86+190.59+121.47+245.53+110.03+935.53+210.05</f>
        <v>3006.34</v>
      </c>
      <c r="H16" s="60"/>
      <c r="I16" s="60"/>
      <c r="J16" s="60"/>
      <c r="K16" s="60"/>
      <c r="L16" s="60"/>
      <c r="M16" s="60"/>
      <c r="N16" s="60"/>
      <c r="O16" s="60"/>
      <c r="P16" s="52">
        <f>SUM(D16:O16)</f>
        <v>16916.48</v>
      </c>
      <c r="Q16" s="78">
        <f>P16-C16</f>
        <v>-17564.52</v>
      </c>
      <c r="R16" s="87">
        <f>IF(O16&gt;0,(Q16/C16),"")</f>
      </c>
      <c r="S16" s="101" t="s">
        <v>6</v>
      </c>
      <c r="T16" s="110"/>
    </row>
    <row r="17" spans="1:20" ht="14.25" thickBot="1" thickTop="1">
      <c r="A17" s="33" t="s">
        <v>18</v>
      </c>
      <c r="B17" s="114" t="s">
        <v>8</v>
      </c>
      <c r="C17" s="124">
        <f>IF(C15&gt;0,(C16/C15),"")</f>
        <v>0.0035490403870729746</v>
      </c>
      <c r="D17" s="125">
        <f aca="true" t="shared" si="2" ref="D17:O17">IF(D15&gt;0,D16/D15,"")</f>
        <v>0.009383417390229932</v>
      </c>
      <c r="E17" s="125">
        <f t="shared" si="2"/>
        <v>0.023407634080895752</v>
      </c>
      <c r="F17" s="125">
        <f t="shared" si="2"/>
        <v>0.009857070097412102</v>
      </c>
      <c r="G17" s="125">
        <f t="shared" si="2"/>
        <v>0.002296720095403183</v>
      </c>
      <c r="H17" s="125">
        <f t="shared" si="2"/>
      </c>
      <c r="I17" s="125">
        <f t="shared" si="2"/>
      </c>
      <c r="J17" s="125">
        <f t="shared" si="2"/>
      </c>
      <c r="K17" s="125">
        <f t="shared" si="2"/>
      </c>
      <c r="L17" s="125">
        <f t="shared" si="2"/>
      </c>
      <c r="M17" s="125">
        <f t="shared" si="2"/>
      </c>
      <c r="N17" s="125">
        <f t="shared" si="2"/>
      </c>
      <c r="O17" s="125">
        <f t="shared" si="2"/>
      </c>
      <c r="P17" s="126">
        <f>AVERAGE(D17:O17)</f>
        <v>0.011236210415985241</v>
      </c>
      <c r="Q17" s="79"/>
      <c r="R17" s="91"/>
      <c r="S17" s="106" t="s">
        <v>18</v>
      </c>
      <c r="T17" s="110"/>
    </row>
    <row r="18" spans="1:20" ht="12.75">
      <c r="A18" s="112"/>
      <c r="B18" s="12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53"/>
      <c r="Q18" s="80"/>
      <c r="R18" s="92"/>
      <c r="S18" s="105"/>
      <c r="T18" s="110"/>
    </row>
    <row r="19" spans="1:20" s="37" customFormat="1" ht="26.25" thickBot="1">
      <c r="A19" s="93" t="s">
        <v>22</v>
      </c>
      <c r="B19" s="113" t="s">
        <v>8</v>
      </c>
      <c r="C19" s="48">
        <f>C6+C11+C16</f>
        <v>374791</v>
      </c>
      <c r="D19" s="49">
        <f aca="true" t="shared" si="3" ref="D19:O19">D6+D11+D16</f>
        <v>41123.00000000001</v>
      </c>
      <c r="E19" s="49">
        <f t="shared" si="3"/>
        <v>34825.58</v>
      </c>
      <c r="F19" s="49">
        <f t="shared" si="3"/>
        <v>28390.88</v>
      </c>
      <c r="G19" s="49">
        <f t="shared" si="3"/>
        <v>22632.57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3"/>
        <v>0</v>
      </c>
      <c r="P19" s="54">
        <f>SUM(D19:O19)</f>
        <v>126972.03000000003</v>
      </c>
      <c r="Q19" s="84"/>
      <c r="R19" s="93"/>
      <c r="S19" s="103" t="s">
        <v>22</v>
      </c>
      <c r="T19" s="111"/>
    </row>
    <row r="20" spans="1:19" s="40" customFormat="1" ht="12.75">
      <c r="A20" s="38"/>
      <c r="B20" s="39"/>
      <c r="Q20" s="82"/>
      <c r="R20" s="56"/>
      <c r="S20" s="38"/>
    </row>
    <row r="22" ht="12.75">
      <c r="R22" s="73"/>
    </row>
    <row r="26" spans="6:7" ht="12.75">
      <c r="F26" s="133" t="s">
        <v>58</v>
      </c>
      <c r="G26" s="132"/>
    </row>
  </sheetData>
  <sheetProtection password="CC65" sheet="1"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Brandon Senegal</cp:lastModifiedBy>
  <dcterms:created xsi:type="dcterms:W3CDTF">2007-12-03T16:48:26Z</dcterms:created>
  <dcterms:modified xsi:type="dcterms:W3CDTF">2016-01-06T18:41:42Z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